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Family Budget" sheetId="1" r:id="rId1"/>
  </sheets>
  <definedNames>
    <definedName name="BudgetYear">'Family Budget'!$C$2</definedName>
    <definedName name="_xlnm.Print_Titles" localSheetId="0">'Family Budget'!$13:$13</definedName>
  </definedNames>
  <calcPr calcId="152511"/>
</workbook>
</file>

<file path=xl/calcChain.xml><?xml version="1.0" encoding="utf-8"?>
<calcChain xmlns="http://schemas.openxmlformats.org/spreadsheetml/2006/main"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E28" i="1" l="1"/>
  <c r="G28" i="1"/>
  <c r="H28" i="1"/>
  <c r="I28" i="1"/>
  <c r="J28" i="1"/>
  <c r="K28" i="1"/>
  <c r="L28" i="1"/>
  <c r="F11" i="1"/>
  <c r="G11" i="1"/>
  <c r="I11" i="1"/>
  <c r="K11" i="1"/>
  <c r="M11" i="1"/>
  <c r="D11" i="1"/>
  <c r="F28" i="1"/>
  <c r="M28" i="1"/>
  <c r="N28" i="1"/>
  <c r="C28" i="1"/>
  <c r="O8" i="1"/>
  <c r="E11" i="1"/>
  <c r="H11" i="1"/>
  <c r="J11" i="1"/>
  <c r="L11" i="1"/>
  <c r="N11" i="1"/>
  <c r="C11" i="1"/>
  <c r="F5" i="1" l="1"/>
  <c r="N5" i="1"/>
  <c r="J5" i="1"/>
  <c r="C5" i="1"/>
  <c r="D28" i="1"/>
  <c r="D5" i="1" s="1"/>
  <c r="O15" i="1"/>
  <c r="I5" i="1"/>
  <c r="E5" i="1"/>
  <c r="K5" i="1"/>
  <c r="G5" i="1"/>
  <c r="M5" i="1"/>
  <c r="L5" i="1"/>
  <c r="H5" i="1"/>
  <c r="O9" i="1"/>
  <c r="O10" i="1"/>
  <c r="O11" i="1" l="1"/>
  <c r="O28" i="1"/>
  <c r="O5" i="1" l="1"/>
</calcChain>
</file>

<file path=xl/sharedStrings.xml><?xml version="1.0" encoding="utf-8"?>
<sst xmlns="http://schemas.openxmlformats.org/spreadsheetml/2006/main" count="68" uniqueCount="40">
  <si>
    <t>Housing</t>
  </si>
  <si>
    <t>Grocery</t>
  </si>
  <si>
    <t>Insurance</t>
  </si>
  <si>
    <t>Electricity</t>
  </si>
  <si>
    <t>Water</t>
  </si>
  <si>
    <t>Gas</t>
  </si>
  <si>
    <t>Tuition</t>
  </si>
  <si>
    <t>Cable TV</t>
  </si>
  <si>
    <t>Internet</t>
  </si>
  <si>
    <t>Entertainment</t>
  </si>
  <si>
    <t>Income 1</t>
  </si>
  <si>
    <t>Income 2</t>
  </si>
  <si>
    <t>Other Income</t>
  </si>
  <si>
    <t>Home phone</t>
  </si>
  <si>
    <t>Car payment</t>
  </si>
  <si>
    <t>Cell phone</t>
  </si>
  <si>
    <t>Monthly Cash</t>
  </si>
  <si>
    <t>Savings</t>
  </si>
  <si>
    <t>CASH AVAILABLE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</si>
  <si>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</si>
  <si>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</si>
  <si>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</si>
  <si>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</si>
  <si>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</si>
  <si>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</si>
  <si>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</si>
  <si>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</si>
  <si>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</si>
  <si>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</si>
  <si>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</si>
  <si>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</si>
  <si>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MAR</t>
  </si>
  <si>
    <t>INCOME TYPE</t>
  </si>
  <si>
    <t>EXPENSES</t>
  </si>
  <si>
    <t>TOTAL EXPENSES</t>
  </si>
  <si>
    <t>TOTAL INCOME</t>
  </si>
  <si>
    <t>YTD TOTAL</t>
  </si>
  <si>
    <t>YEAR:</t>
  </si>
  <si>
    <t>FAMILY BUDGET</t>
  </si>
  <si>
    <t>The Drunk Millionaire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</si>
</sst>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3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sz val="22"/>
      <name val="Bookman Old Style"/>
      <family val="2"/>
      <scheme val="major"/>
    </font>
    <font>
      <b/>
      <sz val="14"/>
      <name val="Bookman Old Style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</cellStyleXfs>
  <cellXfs count="25">
    <xf numFmtId="0" fontId="0" fillId="0" borderId="0" xfId="0">
      <alignment vertical="center"/>
    </xf>
    <xf numFmtId="0" fontId="2" fillId="0" borderId="0" xfId="2" applyFill="1"/>
    <xf numFmtId="0" fontId="0" fillId="0" borderId="0" xfId="0" applyFill="1">
      <alignment vertical="center"/>
    </xf>
    <xf numFmtId="0" fontId="5" fillId="0" borderId="0" xfId="0" applyFont="1" applyFill="1" applyAlignment="1">
      <alignment horizontal="left"/>
    </xf>
    <xf numFmtId="0" fontId="2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6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1" applyAlignment="1">
      <alignment vertical="center"/>
    </xf>
    <xf numFmtId="0" fontId="8" fillId="0" borderId="0" xfId="1" applyFill="1" applyBorder="1" applyAlignment="1">
      <alignment horizontal="right" vertical="center"/>
    </xf>
    <xf numFmtId="0" fontId="8" fillId="0" borderId="0" xfId="1" applyFill="1" applyBorder="1" applyAlignment="1">
      <alignment vertical="center"/>
    </xf>
    <xf numFmtId="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>
      <alignment vertical="center"/>
    </xf>
    <xf numFmtId="7" fontId="0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3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1" fillId="0" borderId="0" xfId="2" applyFont="1" applyFill="1"/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alignment horizontal="left" vertical="center" textRotation="0" wrapText="0" relative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89"/>
      <tableStyleElement type="headerRow" dxfId="88"/>
      <tableStyleElement type="totalRow" dxfId="87"/>
      <tableStyleElement type="firstColumn" dxfId="86"/>
      <tableStyleElement type="firstHeaderCell" dxfId="85"/>
      <tableStyleElement type="firstTotalCell" dxfId="84"/>
    </tableStyle>
    <tableStyle name="Family Budget Cash Available 2" pivot="0" count="6">
      <tableStyleElement type="wholeTable" dxfId="83"/>
      <tableStyleElement type="headerRow" dxfId="82"/>
      <tableStyleElement type="totalRow" dxfId="81"/>
      <tableStyleElement type="firstColumn" dxfId="80"/>
      <tableStyleElement type="firstHeaderCell" dxfId="79"/>
      <tableStyleElement type="firstTotalCell" dxfId="78"/>
    </tableStyle>
    <tableStyle name="Family Budget Cash Available 3" pivot="0" count="6">
      <tableStyleElement type="wholeTable" dxfId="77"/>
      <tableStyleElement type="headerRow" dxfId="76"/>
      <tableStyleElement type="totalRow" dxfId="75"/>
      <tableStyleElement type="firstColumn" dxfId="74"/>
      <tableStyleElement type="firstHeaderCell" dxfId="73"/>
      <tableStyleElement type="firstTotalCell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Header Artwork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solidFill>
            <a:sysClr val="windowText" lastClr="000000"/>
          </a:solidFill>
        </a:ln>
        <a:extLst/>
      </xdr:spPr>
    </xdr:sp>
    <xdr:clientData/>
  </xdr:twoCellAnchor>
  <xdr:twoCellAnchor editAs="oneCell">
    <xdr:from>
      <xdr:col>4</xdr:col>
      <xdr:colOff>232833</xdr:colOff>
      <xdr:row>0</xdr:row>
      <xdr:rowOff>99482</xdr:rowOff>
    </xdr:from>
    <xdr:to>
      <xdr:col>5</xdr:col>
      <xdr:colOff>21167</xdr:colOff>
      <xdr:row>2</xdr:row>
      <xdr:rowOff>4232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0" y="99482"/>
          <a:ext cx="592667" cy="5926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Income" displayName="tblIncome" ref="B7:P11" totalsRowCount="1" headerRowCellStyle="Heading 1">
  <tableColumns count="15">
    <tableColumn id="1" name="INCOME TYPE" totalsRowLabel="TOTAL INCOME" totalsRowDxfId="71"/>
    <tableColumn id="2" name="JAN" totalsRowFunction="sum" dataDxfId="70"/>
    <tableColumn id="3" name="FEB" totalsRowFunction="sum" dataDxfId="69"/>
    <tableColumn id="4" name="MAR" totalsRowFunction="sum" dataDxfId="68"/>
    <tableColumn id="5" name="APR" totalsRowFunction="sum" dataDxfId="67"/>
    <tableColumn id="6" name="MAY" totalsRowFunction="sum" dataDxfId="66"/>
    <tableColumn id="7" name="JUN" totalsRowFunction="sum" dataDxfId="65"/>
    <tableColumn id="8" name="JUL" totalsRowFunction="sum" dataDxfId="64"/>
    <tableColumn id="9" name="AUG" totalsRowFunction="sum" dataDxfId="63"/>
    <tableColumn id="10" name="SEP" totalsRowFunction="sum" dataDxfId="62"/>
    <tableColumn id="11" name="OCT" totalsRowFunction="sum" dataDxfId="61"/>
    <tableColumn id="12" name="NOV" totalsRowFunction="sum" dataDxfId="60"/>
    <tableColumn id="13" name="DEC" totalsRowFunction="sum" dataDxfId="59"/>
    <tableColumn id="14" name="YTD TOTAL" totalsRowFunction="sum" dataDxfId="58">
      <calculatedColumnFormula>SUM(tblIncome[[#This Row],[JAN]:[DEC]])</calculatedColumnFormula>
    </tableColumn>
    <tableColumn id="15" name="TREND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2.xml><?xml version="1.0" encoding="utf-8"?>
<table xmlns="http://schemas.openxmlformats.org/spreadsheetml/2006/main" id="2" name="tblExpenses" displayName="tblExpenses" ref="B13:P28" totalsRowCount="1" headerRowCellStyle="Heading 1">
  <tableColumns count="15">
    <tableColumn id="1" name="EXPENSES" totalsRowLabel="TOTAL EXPENSES" dataDxfId="57" totalsRowDxfId="56"/>
    <tableColumn id="2" name="JAN" totalsRowFunction="sum" dataDxfId="55" totalsRowDxfId="54"/>
    <tableColumn id="3" name="FEB" totalsRowFunction="sum" dataDxfId="53" totalsRowDxfId="52"/>
    <tableColumn id="4" name="MAR" totalsRowFunction="sum" dataDxfId="51" totalsRowDxfId="50"/>
    <tableColumn id="5" name="APR" totalsRowFunction="sum" dataDxfId="49" totalsRowDxfId="48"/>
    <tableColumn id="6" name="MAY" totalsRowFunction="sum" dataDxfId="47" totalsRowDxfId="46"/>
    <tableColumn id="7" name="JUN" totalsRowFunction="sum" dataDxfId="45" totalsRowDxfId="44"/>
    <tableColumn id="8" name="JUL" totalsRowFunction="sum" dataDxfId="43" totalsRowDxfId="42"/>
    <tableColumn id="9" name="AUG" totalsRowFunction="sum" dataDxfId="41" totalsRowDxfId="40"/>
    <tableColumn id="10" name="SEP" totalsRowFunction="sum" dataDxfId="39" totalsRowDxfId="38"/>
    <tableColumn id="11" name="OCT" totalsRowFunction="sum" dataDxfId="37" totalsRowDxfId="36"/>
    <tableColumn id="12" name="NOV" totalsRowFunction="sum" dataDxfId="35" totalsRowDxfId="34"/>
    <tableColumn id="13" name="DEC" totalsRowFunction="sum" dataDxfId="33" totalsRowDxfId="32"/>
    <tableColumn id="14" name="YTD TOTAL" totalsRowFunction="sum" dataDxfId="31" totalsRowDxfId="30">
      <calculatedColumnFormula>SUM(tblExpenses[[#This Row],[JAN]:[DEC]])</calculatedColumnFormula>
    </tableColumn>
    <tableColumn id="15" name="TREND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3.xml><?xml version="1.0" encoding="utf-8"?>
<table xmlns="http://schemas.openxmlformats.org/spreadsheetml/2006/main" id="3" name="tblCashAvailable" displayName="tblCashAvailable" ref="B4:P5" headerRowCellStyle="Heading 1">
  <tableColumns count="15">
    <tableColumn id="1" name="CASH AVAILABLE" totalsRowLabel="Total" dataDxfId="28" totalsRowDxfId="27"/>
    <tableColumn id="2" name="JAN" dataDxfId="26" totalsRowDxfId="25">
      <calculatedColumnFormula>tblIncome[[#Totals],[JAN]]-tblExpenses[[#Totals],[JAN]]</calculatedColumnFormula>
    </tableColumn>
    <tableColumn id="3" name="FEB" dataDxfId="24" totalsRowDxfId="23">
      <calculatedColumnFormula>tblIncome[[#Totals],[FEB]]-tblExpenses[[#Totals],[FEB]]</calculatedColumnFormula>
    </tableColumn>
    <tableColumn id="4" name="MAR" dataDxfId="22" totalsRowDxfId="21">
      <calculatedColumnFormula>tblIncome[[#Totals],[MAR]]-tblExpenses[[#Totals],[MAR]]</calculatedColumnFormula>
    </tableColumn>
    <tableColumn id="5" name="APR" dataDxfId="20" totalsRowDxfId="19">
      <calculatedColumnFormula>tblIncome[[#Totals],[APR]]-tblExpenses[[#Totals],[APR]]</calculatedColumnFormula>
    </tableColumn>
    <tableColumn id="6" name="MAY" dataDxfId="18" totalsRowDxfId="17">
      <calculatedColumnFormula>tblIncome[[#Totals],[MAY]]-tblExpenses[[#Totals],[MAY]]</calculatedColumnFormula>
    </tableColumn>
    <tableColumn id="7" name="JUN" dataDxfId="16" totalsRowDxfId="15">
      <calculatedColumnFormula>tblIncome[[#Totals],[JUN]]-tblExpenses[[#Totals],[JUN]]</calculatedColumnFormula>
    </tableColumn>
    <tableColumn id="8" name="JUL" dataDxfId="14" totalsRowDxfId="13">
      <calculatedColumnFormula>tblIncome[[#Totals],[JUL]]-tblExpenses[[#Totals],[JUL]]</calculatedColumnFormula>
    </tableColumn>
    <tableColumn id="9" name="AUG" dataDxfId="12" totalsRowDxfId="11">
      <calculatedColumnFormula>tblIncome[[#Totals],[AUG]]-tblExpenses[[#Totals],[AUG]]</calculatedColumnFormula>
    </tableColumn>
    <tableColumn id="10" name="SEP" dataDxfId="10" totalsRowDxfId="9">
      <calculatedColumnFormula>tblIncome[[#Totals],[SEP]]-tblExpenses[[#Totals],[SEP]]</calculatedColumnFormula>
    </tableColumn>
    <tableColumn id="11" name="OCT" dataDxfId="8" totalsRowDxfId="7">
      <calculatedColumnFormula>tblIncome[[#Totals],[OCT]]-tblExpenses[[#Totals],[OCT]]</calculatedColumnFormula>
    </tableColumn>
    <tableColumn id="12" name="NOV" dataDxfId="6" totalsRowDxfId="5">
      <calculatedColumnFormula>tblIncome[[#Totals],[NOV]]-tblExpenses[[#Totals],[NOV]]</calculatedColumnFormula>
    </tableColumn>
    <tableColumn id="13" name="DEC" dataDxfId="4" totalsRowDxfId="3">
      <calculatedColumnFormula>tblIncome[[#Totals],[DEC]]-tblExpenses[[#Totals],[DEC]]</calculatedColumnFormula>
    </tableColumn>
    <tableColumn id="14" name="YTD TOTAL" dataDxfId="2" totalsRowDxfId="1">
      <calculatedColumnFormula>tblIncome[[#Totals],[YTD TOTAL]]-tblExpenses[[#Totals],[YTD TOTAL]]</calculatedColumnFormula>
    </tableColumn>
    <tableColumn id="15" name="TREND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onthly Cash Available" altTextSummary="Summarizes cash available (income minus expenses) for each calendar month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>
      <selection activeCell="H2" sqref="H2"/>
    </sheetView>
  </sheetViews>
  <sheetFormatPr defaultRowHeight="21" customHeight="1" x14ac:dyDescent="0.2"/>
  <cols>
    <col min="1" max="1" width="1.42578125" style="2" customWidth="1"/>
    <col min="2" max="2" width="23.28515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22" t="s">
        <v>38</v>
      </c>
      <c r="C1" s="1"/>
      <c r="D1" s="1"/>
      <c r="E1" s="1"/>
      <c r="F1" s="24" t="s">
        <v>39</v>
      </c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23" t="s">
        <v>37</v>
      </c>
      <c r="C2" s="3">
        <v>2016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0" customFormat="1" ht="21" customHeight="1" x14ac:dyDescent="0.2">
      <c r="A4" s="9"/>
      <c r="B4" s="15" t="s">
        <v>18</v>
      </c>
      <c r="C4" s="16" t="s">
        <v>19</v>
      </c>
      <c r="D4" s="16" t="s">
        <v>20</v>
      </c>
      <c r="E4" s="16" t="s">
        <v>31</v>
      </c>
      <c r="F4" s="16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6" t="s">
        <v>27</v>
      </c>
      <c r="M4" s="16" t="s">
        <v>28</v>
      </c>
      <c r="N4" s="16" t="s">
        <v>29</v>
      </c>
      <c r="O4" s="16" t="s">
        <v>36</v>
      </c>
      <c r="P4" s="16" t="s">
        <v>30</v>
      </c>
    </row>
    <row r="5" spans="1:16" s="5" customFormat="1" ht="21" customHeight="1" x14ac:dyDescent="0.2">
      <c r="A5" s="4"/>
      <c r="B5" s="7" t="s">
        <v>16</v>
      </c>
      <c r="C5" s="20">
        <f>tblIncome[[#Totals],[JAN]]-tblExpenses[[#Totals],[JAN]]</f>
        <v>1220</v>
      </c>
      <c r="D5" s="20">
        <f>tblIncome[[#Totals],[FEB]]-tblExpenses[[#Totals],[FEB]]</f>
        <v>1587</v>
      </c>
      <c r="E5" s="20">
        <f>tblIncome[[#Totals],[MAR]]-tblExpenses[[#Totals],[MAR]]</f>
        <v>1174</v>
      </c>
      <c r="F5" s="20">
        <f>tblIncome[[#Totals],[APR]]-tblExpenses[[#Totals],[APR]]</f>
        <v>1445</v>
      </c>
      <c r="G5" s="20">
        <f>tblIncome[[#Totals],[MAY]]-tblExpenses[[#Totals],[MAY]]</f>
        <v>1391</v>
      </c>
      <c r="H5" s="20">
        <f>tblIncome[[#Totals],[JUN]]-tblExpenses[[#Totals],[JUN]]</f>
        <v>1434</v>
      </c>
      <c r="I5" s="20">
        <f>tblIncome[[#Totals],[JUL]]-tblExpenses[[#Totals],[JUL]]</f>
        <v>1085</v>
      </c>
      <c r="J5" s="20">
        <f>tblIncome[[#Totals],[AUG]]-tblExpenses[[#Totals],[AUG]]</f>
        <v>1181</v>
      </c>
      <c r="K5" s="20">
        <f>tblIncome[[#Totals],[SEP]]-tblExpenses[[#Totals],[SEP]]</f>
        <v>1445</v>
      </c>
      <c r="L5" s="20">
        <f>tblIncome[[#Totals],[OCT]]-tblExpenses[[#Totals],[OCT]]</f>
        <v>1466</v>
      </c>
      <c r="M5" s="20">
        <f>tblIncome[[#Totals],[NOV]]-tblExpenses[[#Totals],[NOV]]</f>
        <v>0</v>
      </c>
      <c r="N5" s="20">
        <f>tblIncome[[#Totals],[DEC]]-tblExpenses[[#Totals],[DEC]]</f>
        <v>0</v>
      </c>
      <c r="O5" s="20">
        <f>tblIncome[[#Totals],[YTD TOTAL]]-tblExpenses[[#Totals],[YTD TOTAL]]</f>
        <v>13428</v>
      </c>
      <c r="P5" s="12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7" t="s">
        <v>32</v>
      </c>
      <c r="C7" s="16" t="s">
        <v>19</v>
      </c>
      <c r="D7" s="16" t="s">
        <v>20</v>
      </c>
      <c r="E7" s="16" t="s">
        <v>31</v>
      </c>
      <c r="F7" s="16" t="s">
        <v>21</v>
      </c>
      <c r="G7" s="16" t="s">
        <v>22</v>
      </c>
      <c r="H7" s="16" t="s">
        <v>23</v>
      </c>
      <c r="I7" s="16" t="s">
        <v>24</v>
      </c>
      <c r="J7" s="16" t="s">
        <v>25</v>
      </c>
      <c r="K7" s="16" t="s">
        <v>26</v>
      </c>
      <c r="L7" s="16" t="s">
        <v>27</v>
      </c>
      <c r="M7" s="16" t="s">
        <v>28</v>
      </c>
      <c r="N7" s="16" t="s">
        <v>29</v>
      </c>
      <c r="O7" s="16" t="s">
        <v>36</v>
      </c>
      <c r="P7" s="16" t="s">
        <v>30</v>
      </c>
    </row>
    <row r="8" spans="1:16" s="8" customFormat="1" ht="21" customHeight="1" x14ac:dyDescent="0.2">
      <c r="A8" s="6"/>
      <c r="B8" s="11" t="s">
        <v>10</v>
      </c>
      <c r="C8" s="18">
        <v>4000</v>
      </c>
      <c r="D8" s="18">
        <v>4410</v>
      </c>
      <c r="E8" s="18">
        <v>4019</v>
      </c>
      <c r="F8" s="18">
        <v>4263</v>
      </c>
      <c r="G8" s="18">
        <v>4123</v>
      </c>
      <c r="H8" s="18">
        <v>4308</v>
      </c>
      <c r="I8" s="18">
        <v>4162</v>
      </c>
      <c r="J8" s="18">
        <v>4165</v>
      </c>
      <c r="K8" s="18">
        <v>4248</v>
      </c>
      <c r="L8" s="18">
        <v>4324</v>
      </c>
      <c r="M8" s="18"/>
      <c r="N8" s="18"/>
      <c r="O8" s="18">
        <f>SUM(tblIncome[[#This Row],[JAN]:[DEC]])</f>
        <v>42022</v>
      </c>
      <c r="P8" s="11"/>
    </row>
    <row r="9" spans="1:16" s="7" customFormat="1" ht="21" customHeight="1" x14ac:dyDescent="0.2">
      <c r="B9" s="11" t="s">
        <v>11</v>
      </c>
      <c r="C9" s="18">
        <v>275</v>
      </c>
      <c r="D9" s="18">
        <v>296</v>
      </c>
      <c r="E9" s="18">
        <v>251</v>
      </c>
      <c r="F9" s="18">
        <v>269</v>
      </c>
      <c r="G9" s="18">
        <v>252</v>
      </c>
      <c r="H9" s="18">
        <v>252</v>
      </c>
      <c r="I9" s="18">
        <v>262</v>
      </c>
      <c r="J9" s="18">
        <v>258</v>
      </c>
      <c r="K9" s="18">
        <v>296</v>
      </c>
      <c r="L9" s="18">
        <v>270</v>
      </c>
      <c r="M9" s="18"/>
      <c r="N9" s="18"/>
      <c r="O9" s="18">
        <f>SUM(tblIncome[[#This Row],[JAN]:[DEC]])</f>
        <v>2681</v>
      </c>
      <c r="P9" s="11"/>
    </row>
    <row r="10" spans="1:16" s="8" customFormat="1" ht="21" customHeight="1" x14ac:dyDescent="0.2">
      <c r="A10" s="6"/>
      <c r="B10" s="11" t="s">
        <v>12</v>
      </c>
      <c r="C10" s="18">
        <v>500</v>
      </c>
      <c r="D10" s="18">
        <v>507</v>
      </c>
      <c r="E10" s="18">
        <v>551</v>
      </c>
      <c r="F10" s="18">
        <v>556</v>
      </c>
      <c r="G10" s="18">
        <v>588</v>
      </c>
      <c r="H10" s="18">
        <v>534</v>
      </c>
      <c r="I10" s="18">
        <v>533</v>
      </c>
      <c r="J10" s="18">
        <v>585</v>
      </c>
      <c r="K10" s="18">
        <v>560</v>
      </c>
      <c r="L10" s="18">
        <v>520</v>
      </c>
      <c r="M10" s="18"/>
      <c r="N10" s="18"/>
      <c r="O10" s="18">
        <f>SUM(tblIncome[[#This Row],[JAN]:[DEC]])</f>
        <v>5434</v>
      </c>
      <c r="P10" s="11"/>
    </row>
    <row r="11" spans="1:16" ht="21" customHeight="1" x14ac:dyDescent="0.2">
      <c r="A11" s="1"/>
      <c r="B11" s="11" t="s">
        <v>35</v>
      </c>
      <c r="C11" s="19">
        <f>SUBTOTAL(109,tblIncome[JAN])</f>
        <v>4775</v>
      </c>
      <c r="D11" s="19">
        <f>SUBTOTAL(109,tblIncome[FEB])</f>
        <v>5213</v>
      </c>
      <c r="E11" s="19">
        <f>SUBTOTAL(109,tblIncome[MAR])</f>
        <v>4821</v>
      </c>
      <c r="F11" s="19">
        <f>SUBTOTAL(109,tblIncome[APR])</f>
        <v>5088</v>
      </c>
      <c r="G11" s="19">
        <f>SUBTOTAL(109,tblIncome[MAY])</f>
        <v>4963</v>
      </c>
      <c r="H11" s="19">
        <f>SUBTOTAL(109,tblIncome[JUN])</f>
        <v>5094</v>
      </c>
      <c r="I11" s="19">
        <f>SUBTOTAL(109,tblIncome[JUL])</f>
        <v>4957</v>
      </c>
      <c r="J11" s="19">
        <f>SUBTOTAL(109,tblIncome[AUG])</f>
        <v>5008</v>
      </c>
      <c r="K11" s="19">
        <f>SUBTOTAL(109,tblIncome[SEP])</f>
        <v>5104</v>
      </c>
      <c r="L11" s="19">
        <f>SUBTOTAL(109,tblIncome[OCT])</f>
        <v>5114</v>
      </c>
      <c r="M11" s="19">
        <f>SUBTOTAL(109,tblIncome[NOV])</f>
        <v>0</v>
      </c>
      <c r="N11" s="19">
        <f>SUBTOTAL(109,tblIncome[DEC])</f>
        <v>0</v>
      </c>
      <c r="O11" s="19">
        <f>SUBTOTAL(109,tblIncome[YTD TOTAL])</f>
        <v>50137</v>
      </c>
      <c r="P11" s="13"/>
    </row>
    <row r="12" spans="1:16" ht="21" customHeight="1" x14ac:dyDescent="0.2">
      <c r="A12" s="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21" customHeight="1" x14ac:dyDescent="0.2">
      <c r="A13" s="1"/>
      <c r="B13" s="17" t="s">
        <v>33</v>
      </c>
      <c r="C13" s="16" t="s">
        <v>19</v>
      </c>
      <c r="D13" s="16" t="s">
        <v>20</v>
      </c>
      <c r="E13" s="16" t="s">
        <v>31</v>
      </c>
      <c r="F13" s="16" t="s">
        <v>21</v>
      </c>
      <c r="G13" s="16" t="s">
        <v>22</v>
      </c>
      <c r="H13" s="16" t="s">
        <v>23</v>
      </c>
      <c r="I13" s="16" t="s">
        <v>24</v>
      </c>
      <c r="J13" s="16" t="s">
        <v>25</v>
      </c>
      <c r="K13" s="16" t="s">
        <v>26</v>
      </c>
      <c r="L13" s="16" t="s">
        <v>27</v>
      </c>
      <c r="M13" s="16" t="s">
        <v>28</v>
      </c>
      <c r="N13" s="16" t="s">
        <v>29</v>
      </c>
      <c r="O13" s="16" t="s">
        <v>36</v>
      </c>
      <c r="P13" s="16" t="s">
        <v>30</v>
      </c>
    </row>
    <row r="14" spans="1:16" ht="21" customHeight="1" x14ac:dyDescent="0.2">
      <c r="A14" s="1"/>
      <c r="B14" s="11" t="s">
        <v>0</v>
      </c>
      <c r="C14" s="18">
        <v>1500</v>
      </c>
      <c r="D14" s="18">
        <v>1500</v>
      </c>
      <c r="E14" s="18">
        <v>1500</v>
      </c>
      <c r="F14" s="18">
        <v>1500</v>
      </c>
      <c r="G14" s="18">
        <v>1500</v>
      </c>
      <c r="H14" s="18">
        <v>1500</v>
      </c>
      <c r="I14" s="18">
        <v>1500</v>
      </c>
      <c r="J14" s="18">
        <v>1500</v>
      </c>
      <c r="K14" s="18">
        <v>1500</v>
      </c>
      <c r="L14" s="18">
        <v>1500</v>
      </c>
      <c r="M14" s="18"/>
      <c r="N14" s="18"/>
      <c r="O14" s="18">
        <f>SUM(tblExpenses[[#This Row],[JAN]:[DEC]])</f>
        <v>15000</v>
      </c>
      <c r="P14" s="14"/>
    </row>
    <row r="15" spans="1:16" ht="21" customHeight="1" x14ac:dyDescent="0.2">
      <c r="A15" s="1"/>
      <c r="B15" s="11" t="s">
        <v>1</v>
      </c>
      <c r="C15" s="18">
        <v>250</v>
      </c>
      <c r="D15" s="18">
        <v>331</v>
      </c>
      <c r="E15" s="18">
        <v>299</v>
      </c>
      <c r="F15" s="18">
        <v>333</v>
      </c>
      <c r="G15" s="18">
        <v>324</v>
      </c>
      <c r="H15" s="18">
        <v>313</v>
      </c>
      <c r="I15" s="18">
        <v>338</v>
      </c>
      <c r="J15" s="18">
        <v>225</v>
      </c>
      <c r="K15" s="18">
        <v>258</v>
      </c>
      <c r="L15" s="18">
        <v>322</v>
      </c>
      <c r="M15" s="18"/>
      <c r="N15" s="18"/>
      <c r="O15" s="18">
        <f>SUM(tblExpenses[[#This Row],[JAN]:[DEC]])</f>
        <v>2993</v>
      </c>
      <c r="P15" s="14"/>
    </row>
    <row r="16" spans="1:16" ht="21" customHeight="1" x14ac:dyDescent="0.2">
      <c r="A16" s="1"/>
      <c r="B16" s="11" t="s">
        <v>14</v>
      </c>
      <c r="C16" s="18">
        <v>345</v>
      </c>
      <c r="D16" s="18">
        <v>345</v>
      </c>
      <c r="E16" s="18">
        <v>345</v>
      </c>
      <c r="F16" s="18">
        <v>345</v>
      </c>
      <c r="G16" s="18">
        <v>345</v>
      </c>
      <c r="H16" s="18">
        <v>345</v>
      </c>
      <c r="I16" s="18">
        <v>345</v>
      </c>
      <c r="J16" s="18">
        <v>345</v>
      </c>
      <c r="K16" s="18">
        <v>345</v>
      </c>
      <c r="L16" s="18">
        <v>345</v>
      </c>
      <c r="M16" s="18"/>
      <c r="N16" s="18"/>
      <c r="O16" s="18">
        <f>SUM(tblExpenses[[#This Row],[JAN]:[DEC]])</f>
        <v>3450</v>
      </c>
      <c r="P16" s="14"/>
    </row>
    <row r="17" spans="1:16" ht="21" customHeight="1" x14ac:dyDescent="0.2">
      <c r="A17" s="1"/>
      <c r="B17" s="11" t="s">
        <v>2</v>
      </c>
      <c r="C17" s="18">
        <v>120</v>
      </c>
      <c r="D17" s="18">
        <v>120</v>
      </c>
      <c r="E17" s="18">
        <v>120</v>
      </c>
      <c r="F17" s="18">
        <v>120</v>
      </c>
      <c r="G17" s="18">
        <v>120</v>
      </c>
      <c r="H17" s="18">
        <v>120</v>
      </c>
      <c r="I17" s="18">
        <v>120</v>
      </c>
      <c r="J17" s="18">
        <v>120</v>
      </c>
      <c r="K17" s="18">
        <v>120</v>
      </c>
      <c r="L17" s="18">
        <v>120</v>
      </c>
      <c r="M17" s="18"/>
      <c r="N17" s="18"/>
      <c r="O17" s="18">
        <f>SUM(tblExpenses[[#This Row],[JAN]:[DEC]])</f>
        <v>1200</v>
      </c>
      <c r="P17" s="14"/>
    </row>
    <row r="18" spans="1:16" ht="21" customHeight="1" x14ac:dyDescent="0.2">
      <c r="A18" s="1"/>
      <c r="B18" s="11" t="s">
        <v>13</v>
      </c>
      <c r="C18" s="18">
        <v>50</v>
      </c>
      <c r="D18" s="18">
        <v>50</v>
      </c>
      <c r="E18" s="18">
        <v>50</v>
      </c>
      <c r="F18" s="18">
        <v>50</v>
      </c>
      <c r="G18" s="18">
        <v>50</v>
      </c>
      <c r="H18" s="18">
        <v>50</v>
      </c>
      <c r="I18" s="18">
        <v>50</v>
      </c>
      <c r="J18" s="18">
        <v>50</v>
      </c>
      <c r="K18" s="18">
        <v>50</v>
      </c>
      <c r="L18" s="18">
        <v>50</v>
      </c>
      <c r="M18" s="18"/>
      <c r="N18" s="18"/>
      <c r="O18" s="18">
        <f>SUM(tblExpenses[[#This Row],[JAN]:[DEC]])</f>
        <v>500</v>
      </c>
      <c r="P18" s="14"/>
    </row>
    <row r="19" spans="1:16" ht="21" customHeight="1" x14ac:dyDescent="0.2">
      <c r="A19" s="1"/>
      <c r="B19" s="11" t="s">
        <v>15</v>
      </c>
      <c r="C19" s="18">
        <v>72</v>
      </c>
      <c r="D19" s="18">
        <v>70</v>
      </c>
      <c r="E19" s="18">
        <v>80</v>
      </c>
      <c r="F19" s="18">
        <v>70</v>
      </c>
      <c r="G19" s="18">
        <v>75</v>
      </c>
      <c r="H19" s="18">
        <v>80</v>
      </c>
      <c r="I19" s="18">
        <v>90</v>
      </c>
      <c r="J19" s="18">
        <v>73</v>
      </c>
      <c r="K19" s="18">
        <v>75</v>
      </c>
      <c r="L19" s="18">
        <v>70</v>
      </c>
      <c r="M19" s="18"/>
      <c r="N19" s="18"/>
      <c r="O19" s="18">
        <f>SUM(tblExpenses[[#This Row],[JAN]:[DEC]])</f>
        <v>755</v>
      </c>
      <c r="P19" s="14"/>
    </row>
    <row r="20" spans="1:16" ht="21" customHeight="1" x14ac:dyDescent="0.2">
      <c r="A20" s="1"/>
      <c r="B20" s="11" t="s">
        <v>7</v>
      </c>
      <c r="C20" s="18">
        <v>60</v>
      </c>
      <c r="D20" s="18">
        <v>63</v>
      </c>
      <c r="E20" s="18">
        <v>65</v>
      </c>
      <c r="F20" s="18">
        <v>60</v>
      </c>
      <c r="G20" s="18">
        <v>65</v>
      </c>
      <c r="H20" s="18">
        <v>60</v>
      </c>
      <c r="I20" s="18">
        <v>63</v>
      </c>
      <c r="J20" s="18">
        <v>60</v>
      </c>
      <c r="K20" s="18">
        <v>63</v>
      </c>
      <c r="L20" s="18">
        <v>60</v>
      </c>
      <c r="M20" s="18"/>
      <c r="N20" s="18"/>
      <c r="O20" s="18">
        <f>SUM(tblExpenses[[#This Row],[JAN]:[DEC]])</f>
        <v>619</v>
      </c>
      <c r="P20" s="14"/>
    </row>
    <row r="21" spans="1:16" ht="21" customHeight="1" x14ac:dyDescent="0.2">
      <c r="A21" s="1"/>
      <c r="B21" s="11" t="s">
        <v>8</v>
      </c>
      <c r="C21" s="18">
        <v>45</v>
      </c>
      <c r="D21" s="18">
        <v>45</v>
      </c>
      <c r="E21" s="18">
        <v>45</v>
      </c>
      <c r="F21" s="18">
        <v>45</v>
      </c>
      <c r="G21" s="18">
        <v>45</v>
      </c>
      <c r="H21" s="18">
        <v>45</v>
      </c>
      <c r="I21" s="18">
        <v>45</v>
      </c>
      <c r="J21" s="18">
        <v>45</v>
      </c>
      <c r="K21" s="18">
        <v>45</v>
      </c>
      <c r="L21" s="18">
        <v>45</v>
      </c>
      <c r="M21" s="18"/>
      <c r="N21" s="18"/>
      <c r="O21" s="18">
        <f>SUM(tblExpenses[[#This Row],[JAN]:[DEC]])</f>
        <v>450</v>
      </c>
      <c r="P21" s="14"/>
    </row>
    <row r="22" spans="1:16" ht="21" customHeight="1" x14ac:dyDescent="0.2">
      <c r="A22" s="1"/>
      <c r="B22" s="11" t="s">
        <v>3</v>
      </c>
      <c r="C22" s="18">
        <v>155</v>
      </c>
      <c r="D22" s="18">
        <v>155</v>
      </c>
      <c r="E22" s="18">
        <v>158</v>
      </c>
      <c r="F22" s="18">
        <v>160</v>
      </c>
      <c r="G22" s="18">
        <v>165</v>
      </c>
      <c r="H22" s="18">
        <v>200</v>
      </c>
      <c r="I22" s="18">
        <v>340</v>
      </c>
      <c r="J22" s="18">
        <v>350</v>
      </c>
      <c r="K22" s="18">
        <v>240</v>
      </c>
      <c r="L22" s="18">
        <v>180</v>
      </c>
      <c r="M22" s="18"/>
      <c r="N22" s="18"/>
      <c r="O22" s="18">
        <f>SUM(tblExpenses[[#This Row],[JAN]:[DEC]])</f>
        <v>2103</v>
      </c>
      <c r="P22" s="14"/>
    </row>
    <row r="23" spans="1:16" ht="21" customHeight="1" x14ac:dyDescent="0.2">
      <c r="A23" s="1"/>
      <c r="B23" s="11" t="s">
        <v>4</v>
      </c>
      <c r="C23" s="18">
        <v>35</v>
      </c>
      <c r="D23" s="18">
        <v>35</v>
      </c>
      <c r="E23" s="18">
        <v>37</v>
      </c>
      <c r="F23" s="18">
        <v>39</v>
      </c>
      <c r="G23" s="18">
        <v>45</v>
      </c>
      <c r="H23" s="18">
        <v>42</v>
      </c>
      <c r="I23" s="18">
        <v>42</v>
      </c>
      <c r="J23" s="18">
        <v>36</v>
      </c>
      <c r="K23" s="18">
        <v>38</v>
      </c>
      <c r="L23" s="18">
        <v>40</v>
      </c>
      <c r="M23" s="18"/>
      <c r="N23" s="18"/>
      <c r="O23" s="18">
        <f>SUM(tblExpenses[[#This Row],[JAN]:[DEC]])</f>
        <v>389</v>
      </c>
      <c r="P23" s="14"/>
    </row>
    <row r="24" spans="1:16" ht="21" customHeight="1" x14ac:dyDescent="0.2">
      <c r="A24" s="1"/>
      <c r="B24" s="11" t="s">
        <v>5</v>
      </c>
      <c r="C24" s="18">
        <v>50</v>
      </c>
      <c r="D24" s="18">
        <v>45</v>
      </c>
      <c r="E24" s="18">
        <v>40</v>
      </c>
      <c r="F24" s="18">
        <v>40</v>
      </c>
      <c r="G24" s="18">
        <v>42</v>
      </c>
      <c r="H24" s="18">
        <v>50</v>
      </c>
      <c r="I24" s="18">
        <v>55</v>
      </c>
      <c r="J24" s="18">
        <v>40</v>
      </c>
      <c r="K24" s="18">
        <v>43</v>
      </c>
      <c r="L24" s="18">
        <v>30</v>
      </c>
      <c r="M24" s="18"/>
      <c r="N24" s="18"/>
      <c r="O24" s="18">
        <f>SUM(tblExpenses[[#This Row],[JAN]:[DEC]])</f>
        <v>435</v>
      </c>
      <c r="P24" s="14"/>
    </row>
    <row r="25" spans="1:16" ht="21" customHeight="1" x14ac:dyDescent="0.2">
      <c r="A25" s="1"/>
      <c r="B25" s="11" t="s">
        <v>9</v>
      </c>
      <c r="C25" s="18">
        <v>123</v>
      </c>
      <c r="D25" s="18">
        <v>92</v>
      </c>
      <c r="E25" s="18">
        <v>58</v>
      </c>
      <c r="F25" s="18">
        <v>131</v>
      </c>
      <c r="G25" s="18">
        <v>46</v>
      </c>
      <c r="H25" s="18">
        <v>105</v>
      </c>
      <c r="I25" s="18">
        <v>84</v>
      </c>
      <c r="J25" s="18">
        <v>108</v>
      </c>
      <c r="K25" s="18">
        <v>132</v>
      </c>
      <c r="L25" s="18">
        <v>136</v>
      </c>
      <c r="M25" s="18"/>
      <c r="N25" s="18"/>
      <c r="O25" s="18">
        <f>SUM(tblExpenses[[#This Row],[JAN]:[DEC]])</f>
        <v>1015</v>
      </c>
      <c r="P25" s="14"/>
    </row>
    <row r="26" spans="1:16" ht="21" customHeight="1" x14ac:dyDescent="0.2">
      <c r="A26" s="1"/>
      <c r="B26" s="11" t="s">
        <v>6</v>
      </c>
      <c r="C26" s="18">
        <v>550</v>
      </c>
      <c r="D26" s="18">
        <v>550</v>
      </c>
      <c r="E26" s="18">
        <v>550</v>
      </c>
      <c r="F26" s="18">
        <v>550</v>
      </c>
      <c r="G26" s="18">
        <v>550</v>
      </c>
      <c r="H26" s="18">
        <v>550</v>
      </c>
      <c r="I26" s="18">
        <v>550</v>
      </c>
      <c r="J26" s="18">
        <v>550</v>
      </c>
      <c r="K26" s="18">
        <v>550</v>
      </c>
      <c r="L26" s="18">
        <v>550</v>
      </c>
      <c r="M26" s="18"/>
      <c r="N26" s="18"/>
      <c r="O26" s="18">
        <f>SUM(tblExpenses[[#This Row],[JAN]:[DEC]])</f>
        <v>5500</v>
      </c>
      <c r="P26" s="14"/>
    </row>
    <row r="27" spans="1:16" customFormat="1" ht="21" customHeight="1" x14ac:dyDescent="0.2">
      <c r="B27" s="11" t="s">
        <v>17</v>
      </c>
      <c r="C27" s="18">
        <v>200</v>
      </c>
      <c r="D27" s="18">
        <v>225</v>
      </c>
      <c r="E27" s="18">
        <v>300</v>
      </c>
      <c r="F27" s="18">
        <v>200</v>
      </c>
      <c r="G27" s="18">
        <v>200</v>
      </c>
      <c r="H27" s="18">
        <v>200</v>
      </c>
      <c r="I27" s="18">
        <v>250</v>
      </c>
      <c r="J27" s="18">
        <v>325</v>
      </c>
      <c r="K27" s="18">
        <v>200</v>
      </c>
      <c r="L27" s="18">
        <v>200</v>
      </c>
      <c r="M27" s="18"/>
      <c r="N27" s="18"/>
      <c r="O27" s="18">
        <f>SUM(tblExpenses[[#This Row],[JAN]:[DEC]])</f>
        <v>2300</v>
      </c>
      <c r="P27" s="14"/>
    </row>
    <row r="28" spans="1:16" ht="21" customHeight="1" x14ac:dyDescent="0.2">
      <c r="A28" s="1"/>
      <c r="B28" s="11" t="s">
        <v>34</v>
      </c>
      <c r="C28" s="19">
        <f>SUBTOTAL(109,tblExpenses[JAN])</f>
        <v>3555</v>
      </c>
      <c r="D28" s="19">
        <f>SUBTOTAL(109,tblExpenses[FEB])</f>
        <v>3626</v>
      </c>
      <c r="E28" s="19">
        <f>SUBTOTAL(109,tblExpenses[MAR])</f>
        <v>3647</v>
      </c>
      <c r="F28" s="19">
        <f>SUBTOTAL(109,tblExpenses[APR])</f>
        <v>3643</v>
      </c>
      <c r="G28" s="19">
        <f>SUBTOTAL(109,tblExpenses[MAY])</f>
        <v>3572</v>
      </c>
      <c r="H28" s="19">
        <f>SUBTOTAL(109,tblExpenses[JUN])</f>
        <v>3660</v>
      </c>
      <c r="I28" s="19">
        <f>SUBTOTAL(109,tblExpenses[JUL])</f>
        <v>3872</v>
      </c>
      <c r="J28" s="19">
        <f>SUBTOTAL(109,tblExpenses[AUG])</f>
        <v>3827</v>
      </c>
      <c r="K28" s="19">
        <f>SUBTOTAL(109,tblExpenses[SEP])</f>
        <v>3659</v>
      </c>
      <c r="L28" s="19">
        <f>SUBTOTAL(109,tblExpenses[OCT])</f>
        <v>3648</v>
      </c>
      <c r="M28" s="19">
        <f>SUBTOTAL(109,tblExpenses[NOV])</f>
        <v>0</v>
      </c>
      <c r="N28" s="19">
        <f>SUBTOTAL(109,tblExpenses[DEC])</f>
        <v>0</v>
      </c>
      <c r="O28" s="19">
        <f>SUBTOTAL(109,tblExpenses[YTD TOTAL])</f>
        <v>36709</v>
      </c>
      <c r="P28" s="13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'Family Budget'!C28:N28</xm:f>
              <xm:sqref>P28</xm:sqref>
            </x14:sparkline>
            <x14:sparkline>
              <xm:f>'Family Budget'!C11:N11</xm:f>
              <xm:sqref>P11</xm:sqref>
            </x14:sparkline>
            <x14:sparkline>
              <xm:f>'Family Budget'!C5:N5</xm:f>
              <xm:sqref>P5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'Family Budget'!C8:N8</xm:f>
              <xm:sqref>P8</xm:sqref>
            </x14:sparkline>
            <x14:sparkline>
              <xm:f>'Family Budget'!C9:N9</xm:f>
              <xm:sqref>P9</xm:sqref>
            </x14:sparkline>
            <x14:sparkline>
              <xm:f>'Family Budget'!C10:N10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'Family Budget'!C14:N14</xm:f>
              <xm:sqref>P14</xm:sqref>
            </x14:sparkline>
            <x14:sparkline>
              <xm:f>'Family Budget'!C15:N15</xm:f>
              <xm:sqref>P15</xm:sqref>
            </x14:sparkline>
            <x14:sparkline>
              <xm:f>'Family Budget'!C16:N16</xm:f>
              <xm:sqref>P16</xm:sqref>
            </x14:sparkline>
            <x14:sparkline>
              <xm:f>'Family Budget'!C17:N17</xm:f>
              <xm:sqref>P17</xm:sqref>
            </x14:sparkline>
            <x14:sparkline>
              <xm:f>'Family Budget'!C18:N18</xm:f>
              <xm:sqref>P18</xm:sqref>
            </x14:sparkline>
            <x14:sparkline>
              <xm:f>'Family Budget'!C19:N19</xm:f>
              <xm:sqref>P19</xm:sqref>
            </x14:sparkline>
            <x14:sparkline>
              <xm:f>'Family Budget'!C20:N20</xm:f>
              <xm:sqref>P20</xm:sqref>
            </x14:sparkline>
            <x14:sparkline>
              <xm:f>'Family Budget'!C21:N21</xm:f>
              <xm:sqref>P21</xm:sqref>
            </x14:sparkline>
            <x14:sparkline>
              <xm:f>'Family Budget'!C22:N22</xm:f>
              <xm:sqref>P22</xm:sqref>
            </x14:sparkline>
            <x14:sparkline>
              <xm:f>'Family Budget'!C23:N23</xm:f>
              <xm:sqref>P23</xm:sqref>
            </x14:sparkline>
            <x14:sparkline>
              <xm:f>'Family Budget'!C24:N24</xm:f>
              <xm:sqref>P24</xm:sqref>
            </x14:sparkline>
            <x14:sparkline>
              <xm:f>'Family Budget'!C25:N25</xm:f>
              <xm:sqref>P25</xm:sqref>
            </x14:sparkline>
            <x14:sparkline>
              <xm:f>'Family Budget'!C26:N26</xm:f>
              <xm:sqref>P26</xm:sqref>
            </x14:sparkline>
            <x14:sparkline>
              <xm:f>'Family Budget'!C27:N27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Family Budget</vt:lpstr>
      <vt:lpstr>BudgetYear</vt:lpstr>
      <vt:lpstr>'Family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2016-01-03T02:44:45Z</dcterms:created>
  <dcterms:modified xsi:type="dcterms:W3CDTF">2016-01-03T02:44:46Z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</Properties>
</file>